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cc\Desktop\"/>
    </mc:Choice>
  </mc:AlternateContent>
  <bookViews>
    <workbookView xWindow="0" yWindow="0" windowWidth="8925" windowHeight="1800" firstSheet="1" activeTab="1"/>
  </bookViews>
  <sheets>
    <sheet name="印領清冊(未鎖定)" sheetId="3" state="hidden" r:id="rId1"/>
    <sheet name="助理加班費印領清冊" sheetId="5" r:id="rId2"/>
    <sheet name="助理加班費印領清冊 (未鎖定)" sheetId="6" state="hidden" r:id="rId3"/>
  </sheets>
  <definedNames>
    <definedName name="_xlnm.Print_Area" localSheetId="0">'印領清冊(未鎖定)'!$A$1:$F$22</definedName>
    <definedName name="_xlnm.Print_Area" localSheetId="1">助理加班費印領清冊!$A$1:$F$23,助理加班費印領清冊!$H$1:$L$20</definedName>
    <definedName name="_xlnm.Print_Area" localSheetId="2">'助理加班費印領清冊 (未鎖定)'!$A$1:$F$22,'助理加班費印領清冊 (未鎖定)'!$H$1:$L$20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5" l="1"/>
  <c r="K14" i="5" l="1"/>
  <c r="K13" i="5"/>
  <c r="K12" i="5"/>
  <c r="K11" i="5"/>
  <c r="K9" i="5"/>
  <c r="J10" i="5"/>
  <c r="J9" i="5"/>
  <c r="J8" i="5"/>
  <c r="K17" i="5"/>
  <c r="K16" i="5"/>
  <c r="K15" i="5"/>
  <c r="K18" i="5"/>
  <c r="K10" i="5"/>
  <c r="C20" i="6"/>
  <c r="D19" i="6"/>
  <c r="D18" i="6"/>
  <c r="D17" i="6"/>
  <c r="D16" i="6"/>
  <c r="D15" i="6"/>
  <c r="D14" i="6"/>
  <c r="D13" i="6"/>
  <c r="D12" i="6"/>
  <c r="D11" i="6"/>
  <c r="D10" i="6"/>
  <c r="D9" i="6"/>
  <c r="K8" i="6"/>
  <c r="K14" i="6" s="1"/>
  <c r="K18" i="6" s="1"/>
  <c r="J8" i="6"/>
  <c r="D8" i="6"/>
  <c r="D7" i="6"/>
  <c r="D6" i="6"/>
  <c r="D20" i="6" s="1"/>
  <c r="J5" i="6"/>
  <c r="F3" i="6"/>
  <c r="J5" i="5"/>
  <c r="K17" i="6" l="1"/>
  <c r="K13" i="6"/>
  <c r="J9" i="6"/>
  <c r="K9" i="6"/>
  <c r="J10" i="6"/>
  <c r="K10" i="6"/>
  <c r="K16" i="6"/>
  <c r="K15" i="6"/>
  <c r="J7" i="6"/>
  <c r="K7" i="6"/>
  <c r="K11" i="6"/>
  <c r="L7" i="6"/>
  <c r="L15" i="6" s="1"/>
  <c r="K12" i="6"/>
  <c r="C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19" i="3"/>
  <c r="D18" i="3"/>
  <c r="D15" i="3"/>
  <c r="D16" i="3"/>
  <c r="D17" i="3"/>
  <c r="D14" i="3"/>
  <c r="D7" i="3"/>
  <c r="D8" i="3"/>
  <c r="D9" i="3"/>
  <c r="D10" i="3"/>
  <c r="D11" i="3"/>
  <c r="D12" i="3"/>
  <c r="D13" i="3"/>
  <c r="D20" i="5" l="1"/>
  <c r="L16" i="6"/>
  <c r="J7" i="5"/>
  <c r="K7" i="5"/>
  <c r="K8" i="5"/>
  <c r="L7" i="5"/>
  <c r="C20" i="3"/>
  <c r="F3" i="3"/>
  <c r="J7" i="3" s="1"/>
  <c r="L16" i="5" l="1"/>
  <c r="L17" i="5"/>
  <c r="L18" i="5"/>
  <c r="L17" i="6"/>
  <c r="L18" i="6"/>
  <c r="L15" i="5"/>
  <c r="I7" i="3"/>
  <c r="K7" i="3"/>
  <c r="I8" i="3"/>
  <c r="J8" i="3"/>
  <c r="J13" i="3" s="1"/>
  <c r="K15" i="3" l="1"/>
  <c r="K16" i="3"/>
  <c r="J14" i="3"/>
  <c r="J12" i="3"/>
  <c r="J11" i="3"/>
  <c r="J10" i="3"/>
  <c r="J9" i="3"/>
  <c r="I10" i="3"/>
  <c r="D6" i="3" s="1"/>
  <c r="I9" i="3"/>
  <c r="D20" i="3" l="1"/>
  <c r="J17" i="3"/>
  <c r="J18" i="3"/>
  <c r="J15" i="3"/>
  <c r="J16" i="3"/>
  <c r="K18" i="3"/>
  <c r="K17" i="3"/>
</calcChain>
</file>

<file path=xl/sharedStrings.xml><?xml version="1.0" encoding="utf-8"?>
<sst xmlns="http://schemas.openxmlformats.org/spreadsheetml/2006/main" count="123" uniqueCount="47">
  <si>
    <t>助理姓名：</t>
    <phoneticPr fontId="1" type="noConversion"/>
  </si>
  <si>
    <t>月酬金：</t>
    <phoneticPr fontId="1" type="noConversion"/>
  </si>
  <si>
    <t>時薪：</t>
    <phoneticPr fontId="1" type="noConversion"/>
  </si>
  <si>
    <t>類別</t>
    <phoneticPr fontId="1" type="noConversion"/>
  </si>
  <si>
    <t>平日
加班</t>
    <phoneticPr fontId="1" type="noConversion"/>
  </si>
  <si>
    <t>加班費小計</t>
  </si>
  <si>
    <t>備註</t>
    <phoneticPr fontId="1" type="noConversion"/>
  </si>
  <si>
    <t>助理簽章</t>
    <phoneticPr fontId="1" type="noConversion"/>
  </si>
  <si>
    <t>議員簽章：</t>
    <phoneticPr fontId="1" type="noConversion"/>
  </si>
  <si>
    <t>休息日
加班</t>
    <phoneticPr fontId="1" type="noConversion"/>
  </si>
  <si>
    <t>國定假日
加班</t>
    <phoneticPr fontId="1" type="noConversion"/>
  </si>
  <si>
    <t>(請填寫)</t>
    <phoneticPr fontId="1" type="noConversion"/>
  </si>
  <si>
    <t>彰化縣議會 議員助理加班費印領清冊</t>
    <phoneticPr fontId="1" type="noConversion"/>
  </si>
  <si>
    <t>林小可</t>
    <phoneticPr fontId="1" type="noConversion"/>
  </si>
  <si>
    <t>1小時</t>
    <phoneticPr fontId="1" type="noConversion"/>
  </si>
  <si>
    <t>2小時</t>
  </si>
  <si>
    <t>3小時</t>
  </si>
  <si>
    <t>4小時</t>
  </si>
  <si>
    <t>5小時</t>
  </si>
  <si>
    <t>6小時</t>
  </si>
  <si>
    <t>7小時</t>
  </si>
  <si>
    <t>8小時</t>
  </si>
  <si>
    <t>時數/類別</t>
    <phoneticPr fontId="1" type="noConversion"/>
  </si>
  <si>
    <t>平日加班</t>
    <phoneticPr fontId="1" type="noConversion"/>
  </si>
  <si>
    <t>休假日加班</t>
    <phoneticPr fontId="1" type="noConversion"/>
  </si>
  <si>
    <t>國定假日加班</t>
    <phoneticPr fontId="1" type="noConversion"/>
  </si>
  <si>
    <t>9小時</t>
  </si>
  <si>
    <t>10小時</t>
  </si>
  <si>
    <t>11小時</t>
  </si>
  <si>
    <t>12小時</t>
  </si>
  <si>
    <t>數據會自動帶入</t>
    <phoneticPr fontId="1" type="noConversion"/>
  </si>
  <si>
    <t>勞基法加班時數倍數</t>
    <phoneticPr fontId="1" type="noConversion"/>
  </si>
  <si>
    <t>合計</t>
    <phoneticPr fontId="1" type="noConversion"/>
  </si>
  <si>
    <t>法令依據及解釋：
一、勞動基準法第30條：勞工每日正常工作時間不得超過8小時，每週正常工作時數不得超過
    40小時。
二、勞動基準法第32條：雇主延長勞工之工作時間連同正常工作時間，一日不得超過12小時；
    延長之工作時間，一個月不得超過46小時。
三、勞動基準法第36條：勞工每7日中應有2日之休息，其中1日為例假，1日為休息日。
四、勞動基準法第24條第1項規定，平日加班費給付標準為：
(1) 延長工作時間在2小時以內者，按平日每小時工資額加給3分之1以上。
(2) 再延長工作時間在2小時以內者，按平日每小時工資額加給3分之2以上。
五、勞動基準法第24條第2項規定，休假日加班費給付標準為：
(1) 工作時間在2小時以內者，按平日每小時工資額另再加給1又1/3以上。
(2) 工作2小時後再繼續工作者，按平日每小時工資額另再加給1又2/3以上。
(3) 工作超過8小時者，按平日每小時工資額另再加給2又2/3以上。
(4) 雇主使勞工於休息日工作之時間，計入勞動基準法第32條第2項所定延長工作時間總數
  （即必須計入一個月46小時內）。
六、勞動基準法第39條規定，國定假日加班費給付標準為：當日工資照給外，再加發1日工資。</t>
    <phoneticPr fontId="1" type="noConversion"/>
  </si>
  <si>
    <t xml:space="preserve">           加班費計算一覽表</t>
    <phoneticPr fontId="1" type="noConversion"/>
  </si>
  <si>
    <t>(單位：元)</t>
    <phoneticPr fontId="1" type="noConversion"/>
  </si>
  <si>
    <t>(一日工資)</t>
    <phoneticPr fontId="1" type="noConversion"/>
  </si>
  <si>
    <r>
      <t xml:space="preserve">加班日期
</t>
    </r>
    <r>
      <rPr>
        <sz val="9"/>
        <color rgb="FFFF0000"/>
        <rFont val="標楷體"/>
        <family val="4"/>
        <charset val="136"/>
      </rPr>
      <t>(請填寫)</t>
    </r>
    <phoneticPr fontId="1" type="noConversion"/>
  </si>
  <si>
    <r>
      <t xml:space="preserve">加班時數
</t>
    </r>
    <r>
      <rPr>
        <sz val="9"/>
        <color rgb="FFFF0000"/>
        <rFont val="標楷體"/>
        <family val="4"/>
        <charset val="136"/>
      </rPr>
      <t>(請填寫)</t>
    </r>
    <phoneticPr fontId="1" type="noConversion"/>
  </si>
  <si>
    <t>彰化縣議會114年    月份議員助理加班費印領清冊</t>
    <phoneticPr fontId="1" type="noConversion"/>
  </si>
  <si>
    <t>(單位：元)</t>
    <phoneticPr fontId="1" type="noConversion"/>
  </si>
  <si>
    <t>加班費一覽表</t>
    <phoneticPr fontId="1" type="noConversion"/>
  </si>
  <si>
    <t>月薪</t>
    <phoneticPr fontId="1" type="noConversion"/>
  </si>
  <si>
    <t>倍數</t>
    <phoneticPr fontId="1" type="noConversion"/>
  </si>
  <si>
    <t>議會補助金額：</t>
    <phoneticPr fontId="1" type="noConversion"/>
  </si>
  <si>
    <r>
      <t>備註：
一、</t>
    </r>
    <r>
      <rPr>
        <sz val="12"/>
        <color rgb="FF0000FF"/>
        <rFont val="標楷體"/>
        <family val="4"/>
        <charset val="136"/>
      </rPr>
      <t>助理之出勤由議員自行管理，加班費請依規定覈實申請，並製作保留加班費事實及申請
    紀錄</t>
    </r>
    <r>
      <rPr>
        <sz val="12"/>
        <color theme="1"/>
        <rFont val="標楷體"/>
        <family val="4"/>
        <charset val="136"/>
      </rPr>
      <t>。</t>
    </r>
    <r>
      <rPr>
        <sz val="12"/>
        <color rgb="FF0000FF"/>
        <rFont val="標楷體"/>
        <family val="4"/>
        <charset val="136"/>
      </rPr>
      <t>依規定超過議會補助額度上限，不足部份由議員自行付擔。</t>
    </r>
    <r>
      <rPr>
        <sz val="12"/>
        <color theme="1"/>
        <rFont val="標楷體"/>
        <family val="4"/>
        <charset val="136"/>
      </rPr>
      <t xml:space="preserve">
二、勞動基準法第30條：勞工每日正常工作時間不得超過8小時，每週正常工作時數不得超過
    40小時。同法第32條：雇主延長勞工之工作時間連同正常工作時間，一日不得超過12小
    時；延長之工作時間，一個月不得超過46小時(含休息日工作時間)。
三、勞動基準法第36條：勞工每7日中應有2日之休息，其中1日為例假，1日為休息日。
四、勞動基準法第24條第1項規定，平日加班費給付標準為：
    延長工作時間在2小時以內者，按平日每小時工資額加給3分之1以上。再延長工作時間於
    2小時以內者，按平日每小時工資額加給3分之2以上。
五、勞動基準法第24條第2項規定，休假日加班費給付標準為：
    工作時間在2小時以內者，按平日每小時工資額另再加給1又1/3以上；工作2小時後再繼續
    工作者，按平日每小時工資額另再加給1又2/3以上；工作超過8小時者，按平日每小時工資
    額另再加給2又2/3以上。
六、勞動基準法第39條規定，國定假日加班費給付標準為：當日工資照給外，再加發1日工資。</t>
    </r>
    <phoneticPr fontId="1" type="noConversion"/>
  </si>
  <si>
    <t>彰化縣議會   年   月份議員助理加班費申請表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</si>
</sst>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m/d;@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rgb="FF0070C0"/>
      <name val="標楷體"/>
      <family val="4"/>
      <charset val="136"/>
    </font>
    <font>
      <sz val="14"/>
      <color theme="1" tint="0.499984740745262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color rgb="FFFF0000"/>
      <name val="標楷體"/>
      <family val="4"/>
      <charset val="136"/>
    </font>
    <font>
      <sz val="14"/>
      <color theme="0"/>
      <name val="標楷體"/>
      <family val="4"/>
      <charset val="136"/>
    </font>
    <font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FF"/>
      <name val="標楷體"/>
      <family val="4"/>
      <charset val="136"/>
    </font>
    <font>
      <sz val="14"/>
      <color rgb="FFFF3399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3" fontId="2" fillId="0" borderId="0" xfId="0" applyNumberFormat="1" applyFont="1" applyAlignment="1">
      <alignment horizontal="left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3" fontId="2" fillId="0" borderId="6" xfId="0" applyNumberFormat="1" applyFont="1" applyBorder="1">
      <alignment vertical="center"/>
    </xf>
    <xf numFmtId="0" fontId="2" fillId="0" borderId="9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76" fontId="7" fillId="2" borderId="0" xfId="0" applyNumberFormat="1" applyFont="1" applyFill="1">
      <alignment vertical="center"/>
    </xf>
    <xf numFmtId="3" fontId="2" fillId="0" borderId="7" xfId="0" applyNumberFormat="1" applyFont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4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4" fillId="0" borderId="5" xfId="0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>
      <alignment vertical="center"/>
    </xf>
    <xf numFmtId="176" fontId="10" fillId="3" borderId="0" xfId="0" applyNumberFormat="1" applyFont="1" applyFill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7" xfId="0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3" fontId="2" fillId="0" borderId="1" xfId="0" applyNumberFormat="1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3" fontId="2" fillId="0" borderId="0" xfId="0" applyNumberFormat="1" applyFont="1" applyProtection="1">
      <alignment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3" fontId="8" fillId="4" borderId="0" xfId="0" applyNumberFormat="1" applyFont="1" applyFill="1" applyAlignment="1" applyProtection="1">
      <alignment horizontal="right" vertical="center"/>
      <protection locked="0"/>
    </xf>
    <xf numFmtId="177" fontId="2" fillId="5" borderId="14" xfId="0" applyNumberFormat="1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177" fontId="2" fillId="5" borderId="16" xfId="0" applyNumberFormat="1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3" fontId="11" fillId="0" borderId="0" xfId="0" applyNumberFormat="1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horizontal="left" vertical="center"/>
    </xf>
    <xf numFmtId="0" fontId="2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/>
    </xf>
    <xf numFmtId="0" fontId="4" fillId="0" borderId="5" xfId="0" applyFont="1" applyBorder="1" applyAlignment="1" applyProtection="1">
      <alignment horizontal="right" vertical="top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3" fontId="2" fillId="0" borderId="9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3" fontId="2" fillId="0" borderId="9" xfId="0" applyNumberFormat="1" applyFont="1" applyBorder="1" applyAlignment="1" applyProtection="1">
      <alignment horizontal="right" vertical="center"/>
    </xf>
    <xf numFmtId="3" fontId="2" fillId="0" borderId="9" xfId="0" applyNumberFormat="1" applyFont="1" applyBorder="1" applyProtection="1">
      <alignment vertical="center"/>
    </xf>
    <xf numFmtId="3" fontId="2" fillId="0" borderId="7" xfId="0" applyNumberFormat="1" applyFont="1" applyBorder="1" applyAlignment="1" applyProtection="1">
      <alignment horizontal="right" vertical="center"/>
    </xf>
    <xf numFmtId="3" fontId="2" fillId="0" borderId="9" xfId="0" applyNumberFormat="1" applyFont="1" applyBorder="1" applyAlignment="1" applyProtection="1">
      <alignment vertical="center"/>
    </xf>
    <xf numFmtId="0" fontId="2" fillId="0" borderId="0" xfId="0" applyFont="1" applyProtection="1">
      <alignment vertical="center"/>
    </xf>
    <xf numFmtId="3" fontId="13" fillId="0" borderId="0" xfId="0" applyNumberFormat="1" applyFont="1" applyAlignment="1" applyProtection="1">
      <alignment horizontal="right" vertical="center"/>
    </xf>
    <xf numFmtId="0" fontId="2" fillId="0" borderId="5" xfId="0" applyFont="1" applyBorder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76" fontId="10" fillId="0" borderId="0" xfId="0" applyNumberFormat="1" applyFont="1" applyAlignment="1" applyProtection="1">
      <alignment horizontal="center" vertical="center"/>
    </xf>
    <xf numFmtId="176" fontId="10" fillId="0" borderId="0" xfId="0" applyNumberFormat="1" applyFont="1" applyProtection="1">
      <alignment vertical="center"/>
    </xf>
    <xf numFmtId="176" fontId="10" fillId="3" borderId="0" xfId="0" applyNumberFormat="1" applyFont="1" applyFill="1" applyProtection="1">
      <alignment vertical="center"/>
    </xf>
    <xf numFmtId="0" fontId="12" fillId="0" borderId="7" xfId="0" applyFont="1" applyBorder="1" applyAlignment="1" applyProtection="1">
      <alignment horizontal="right" vertical="center"/>
    </xf>
    <xf numFmtId="3" fontId="12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3" fontId="2" fillId="0" borderId="6" xfId="0" applyNumberFormat="1" applyFont="1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top" textRotation="255"/>
    </xf>
    <xf numFmtId="3" fontId="2" fillId="0" borderId="3" xfId="0" applyNumberFormat="1" applyFont="1" applyBorder="1" applyAlignment="1">
      <alignment horizontal="center" vertical="top" textRotation="255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top" textRotation="255"/>
    </xf>
    <xf numFmtId="3" fontId="2" fillId="0" borderId="3" xfId="0" applyNumberFormat="1" applyFont="1" applyBorder="1" applyAlignment="1" applyProtection="1">
      <alignment horizontal="center" vertical="top" textRotation="255"/>
    </xf>
    <xf numFmtId="0" fontId="2" fillId="0" borderId="7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3399"/>
      <color rgb="FF0000FF"/>
      <color rgb="FFFFFF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771525</xdr:colOff>
      <xdr:row>10</xdr:row>
      <xdr:rowOff>104775</xdr:rowOff>
    </xdr:from>
    <xdr:to>
      <xdr:col>6</xdr:col>
      <xdr:colOff>1543050</xdr:colOff>
      <xdr:row>10</xdr:row>
      <xdr:rowOff>266700</xdr:rowOff>
    </xdr:to>
    <xdr:sp macro="" textlink="">
      <xdr:nvSpPr>
        <xdr:cNvPr id="2" name="向左箭號 1"/>
        <xdr:cNvSpPr/>
      </xdr:nvSpPr>
      <xdr:spPr>
        <a:xfrm>
          <a:off x="7562850" y="3324225"/>
          <a:ext cx="771525" cy="161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85725</xdr:rowOff>
    </xdr:from>
    <xdr:to>
      <xdr:col>6</xdr:col>
      <xdr:colOff>971550</xdr:colOff>
      <xdr:row>10</xdr:row>
      <xdr:rowOff>247650</xdr:rowOff>
    </xdr:to>
    <xdr:sp macro="" textlink="">
      <xdr:nvSpPr>
        <xdr:cNvPr id="2" name="向左箭號 1"/>
        <xdr:cNvSpPr/>
      </xdr:nvSpPr>
      <xdr:spPr>
        <a:xfrm>
          <a:off x="7267575" y="3333750"/>
          <a:ext cx="495300" cy="161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85725</xdr:rowOff>
    </xdr:from>
    <xdr:to>
      <xdr:col>6</xdr:col>
      <xdr:colOff>971550</xdr:colOff>
      <xdr:row>10</xdr:row>
      <xdr:rowOff>247650</xdr:rowOff>
    </xdr:to>
    <xdr:sp macro="" textlink="">
      <xdr:nvSpPr>
        <xdr:cNvPr id="2" name="向左箭號 1"/>
        <xdr:cNvSpPr/>
      </xdr:nvSpPr>
      <xdr:spPr>
        <a:xfrm>
          <a:off x="7267575" y="3333750"/>
          <a:ext cx="495300" cy="161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F21" sqref="F21"/>
    </sheetView>
  </sheetViews>
  <sheetFormatPr defaultRowHeight="26.25" customHeight="1" x14ac:dyDescent="0.25"/>
  <cols>
    <col min="1" max="1" width="13.75" style="1" customWidth="1"/>
    <col min="2" max="2" width="14.5" style="1" customWidth="1"/>
    <col min="3" max="3" width="13.5" style="1" customWidth="1"/>
    <col min="4" max="4" width="15.625" style="2" customWidth="1"/>
    <col min="5" max="5" width="17.5" style="1" customWidth="1"/>
    <col min="6" max="6" width="14.25" style="1" customWidth="1"/>
    <col min="7" max="7" width="20.5" style="1" customWidth="1"/>
    <col min="8" max="8" width="14.375" style="14" customWidth="1"/>
    <col min="9" max="10" width="15.625" style="1" customWidth="1"/>
    <col min="11" max="11" width="18" style="1" customWidth="1"/>
    <col min="12" max="17" width="16.625" style="1" customWidth="1"/>
    <col min="18" max="16384" width="9" style="1"/>
  </cols>
  <sheetData>
    <row r="1" spans="1:15" ht="34.5" customHeight="1" x14ac:dyDescent="0.25">
      <c r="A1" s="101" t="s">
        <v>12</v>
      </c>
      <c r="B1" s="101"/>
      <c r="C1" s="101"/>
      <c r="D1" s="101"/>
      <c r="E1" s="101"/>
      <c r="F1" s="101"/>
    </row>
    <row r="2" spans="1:15" ht="13.5" customHeight="1" x14ac:dyDescent="0.25">
      <c r="A2" s="17"/>
      <c r="B2" s="17"/>
      <c r="C2" s="17"/>
      <c r="D2" s="17"/>
      <c r="E2" s="17"/>
      <c r="F2" s="17"/>
      <c r="H2" s="102" t="s">
        <v>31</v>
      </c>
      <c r="I2" s="102"/>
      <c r="J2" s="102"/>
      <c r="K2" s="102"/>
    </row>
    <row r="3" spans="1:15" ht="29.25" customHeight="1" x14ac:dyDescent="0.25">
      <c r="A3" s="14" t="s">
        <v>0</v>
      </c>
      <c r="B3" s="32" t="s">
        <v>13</v>
      </c>
      <c r="C3" s="6" t="s">
        <v>1</v>
      </c>
      <c r="D3" s="33">
        <v>30000</v>
      </c>
      <c r="E3" s="6" t="s">
        <v>2</v>
      </c>
      <c r="F3" s="3">
        <f>D3/240</f>
        <v>125</v>
      </c>
      <c r="H3" s="22">
        <v>1.34</v>
      </c>
      <c r="I3" s="23">
        <v>1.67</v>
      </c>
      <c r="J3" s="28">
        <v>2.67</v>
      </c>
      <c r="K3" s="23"/>
      <c r="L3" s="24"/>
      <c r="M3" s="24"/>
      <c r="N3" s="24"/>
      <c r="O3" s="24"/>
    </row>
    <row r="4" spans="1:15" ht="20.25" customHeight="1" x14ac:dyDescent="0.25">
      <c r="A4" s="10"/>
      <c r="B4" s="34" t="s">
        <v>11</v>
      </c>
      <c r="C4" s="35"/>
      <c r="D4" s="36" t="s">
        <v>11</v>
      </c>
      <c r="E4" s="10"/>
      <c r="F4" s="10"/>
    </row>
    <row r="5" spans="1:15" ht="34.5" customHeight="1" x14ac:dyDescent="0.25">
      <c r="A5" s="16" t="s">
        <v>3</v>
      </c>
      <c r="B5" s="18" t="s">
        <v>37</v>
      </c>
      <c r="C5" s="18" t="s">
        <v>38</v>
      </c>
      <c r="D5" s="8" t="s">
        <v>5</v>
      </c>
      <c r="E5" s="16" t="s">
        <v>6</v>
      </c>
      <c r="F5" s="16" t="s">
        <v>7</v>
      </c>
      <c r="H5" s="103" t="s">
        <v>34</v>
      </c>
      <c r="I5" s="104"/>
      <c r="J5" s="104"/>
      <c r="K5" s="26" t="s">
        <v>35</v>
      </c>
    </row>
    <row r="6" spans="1:15" ht="24.95" customHeight="1" x14ac:dyDescent="0.25">
      <c r="A6" s="105" t="s">
        <v>4</v>
      </c>
      <c r="B6" s="16"/>
      <c r="C6" s="16"/>
      <c r="D6" s="37">
        <f>IF(C6=1,$I$7,IF(C6=2,$I$8,IF(C6=3,$I$9,IF(C6=4,$I$10,IF(C6=0,0)))))</f>
        <v>0</v>
      </c>
      <c r="E6" s="5"/>
      <c r="F6" s="107"/>
      <c r="H6" s="15" t="s">
        <v>22</v>
      </c>
      <c r="I6" s="15" t="s">
        <v>23</v>
      </c>
      <c r="J6" s="15" t="s">
        <v>24</v>
      </c>
      <c r="K6" s="31" t="s">
        <v>25</v>
      </c>
    </row>
    <row r="7" spans="1:15" ht="24.95" customHeight="1" x14ac:dyDescent="0.25">
      <c r="A7" s="106"/>
      <c r="B7" s="16"/>
      <c r="C7" s="16"/>
      <c r="D7" s="37">
        <f t="shared" ref="D7:D13" si="0">IF(C7=1,$I$7,IF(C7=2,$I$8,IF(C7=3,$I$9,IF(C7=4,$I$10,IF(C7=0,0)))))</f>
        <v>0</v>
      </c>
      <c r="E7" s="5"/>
      <c r="F7" s="107"/>
      <c r="H7" s="16" t="s">
        <v>14</v>
      </c>
      <c r="I7" s="7">
        <f>(F3*H3)*1</f>
        <v>167.5</v>
      </c>
      <c r="J7" s="29">
        <f>(F3*H3)*1</f>
        <v>167.5</v>
      </c>
      <c r="K7" s="108">
        <f>F3*8</f>
        <v>1000</v>
      </c>
    </row>
    <row r="8" spans="1:15" ht="24.95" customHeight="1" x14ac:dyDescent="0.25">
      <c r="A8" s="106"/>
      <c r="B8" s="16"/>
      <c r="C8" s="16"/>
      <c r="D8" s="37">
        <f t="shared" si="0"/>
        <v>0</v>
      </c>
      <c r="E8" s="5"/>
      <c r="F8" s="107"/>
      <c r="H8" s="16" t="s">
        <v>15</v>
      </c>
      <c r="I8" s="7">
        <f>(F3*H3)*2</f>
        <v>335</v>
      </c>
      <c r="J8" s="29">
        <f>(F3*H3)*2</f>
        <v>335</v>
      </c>
      <c r="K8" s="109"/>
    </row>
    <row r="9" spans="1:15" ht="24.95" customHeight="1" x14ac:dyDescent="0.25">
      <c r="A9" s="106"/>
      <c r="B9" s="16"/>
      <c r="C9" s="16"/>
      <c r="D9" s="37">
        <f t="shared" si="0"/>
        <v>0</v>
      </c>
      <c r="E9" s="5"/>
      <c r="F9" s="107"/>
      <c r="H9" s="16" t="s">
        <v>16</v>
      </c>
      <c r="I9" s="7">
        <f>(F3*I3)*1+I8</f>
        <v>543.75</v>
      </c>
      <c r="J9" s="29">
        <f>(F3*I3)*1+J8</f>
        <v>543.75</v>
      </c>
      <c r="K9" s="110" t="s">
        <v>36</v>
      </c>
    </row>
    <row r="10" spans="1:15" ht="24.95" customHeight="1" x14ac:dyDescent="0.25">
      <c r="A10" s="106"/>
      <c r="B10" s="16"/>
      <c r="C10" s="16"/>
      <c r="D10" s="37">
        <f t="shared" si="0"/>
        <v>0</v>
      </c>
      <c r="E10" s="5"/>
      <c r="F10" s="107"/>
      <c r="G10" s="13" t="s">
        <v>30</v>
      </c>
      <c r="H10" s="16" t="s">
        <v>17</v>
      </c>
      <c r="I10" s="7">
        <f>(F3*I3)*2+I8</f>
        <v>752.5</v>
      </c>
      <c r="J10" s="29">
        <f>(F3*I3)*2+J8</f>
        <v>752.5</v>
      </c>
      <c r="K10" s="110"/>
    </row>
    <row r="11" spans="1:15" ht="24.95" customHeight="1" x14ac:dyDescent="0.25">
      <c r="A11" s="106"/>
      <c r="B11" s="16"/>
      <c r="C11" s="16"/>
      <c r="D11" s="37">
        <f t="shared" si="0"/>
        <v>0</v>
      </c>
      <c r="E11" s="5"/>
      <c r="F11" s="107"/>
      <c r="H11" s="16" t="s">
        <v>18</v>
      </c>
      <c r="I11" s="25"/>
      <c r="J11" s="29">
        <f>(F3*I3)*3+J8</f>
        <v>961.25</v>
      </c>
      <c r="K11" s="110"/>
    </row>
    <row r="12" spans="1:15" ht="24.95" customHeight="1" x14ac:dyDescent="0.25">
      <c r="A12" s="106"/>
      <c r="B12" s="16"/>
      <c r="C12" s="16"/>
      <c r="D12" s="37">
        <f t="shared" si="0"/>
        <v>0</v>
      </c>
      <c r="E12" s="5"/>
      <c r="F12" s="107"/>
      <c r="H12" s="16" t="s">
        <v>19</v>
      </c>
      <c r="I12" s="25"/>
      <c r="J12" s="29">
        <f>(F3*I3)*4+J8</f>
        <v>1170</v>
      </c>
      <c r="K12" s="110"/>
    </row>
    <row r="13" spans="1:15" ht="24.95" customHeight="1" x14ac:dyDescent="0.25">
      <c r="A13" s="106"/>
      <c r="B13" s="16"/>
      <c r="C13" s="16"/>
      <c r="D13" s="37">
        <f t="shared" si="0"/>
        <v>0</v>
      </c>
      <c r="E13" s="5"/>
      <c r="F13" s="107"/>
      <c r="H13" s="16" t="s">
        <v>20</v>
      </c>
      <c r="I13" s="25"/>
      <c r="J13" s="29">
        <f>(F3*I3)*5+J8</f>
        <v>1378.75</v>
      </c>
      <c r="K13" s="110"/>
    </row>
    <row r="14" spans="1:15" ht="24.95" customHeight="1" x14ac:dyDescent="0.25">
      <c r="A14" s="112" t="s">
        <v>9</v>
      </c>
      <c r="B14" s="16"/>
      <c r="C14" s="16"/>
      <c r="D14" s="5">
        <f>IF(C14=1,$J$7, IF(C14=2,$J$8, IF(C14=3,$J$9, IF(C14=4,$J$10, IF(C14=5,$J$11, IF(C14=6, $J$12, IF(C14=7, $J$13, IF(C14=8,$J$14, IF(C14=9, $J$15, IF(C14=10, $J$16, IF(C14=11, $J$17, IF(C14=12, $J$18, IF(C14=0, 0)))))))))))))</f>
        <v>0</v>
      </c>
      <c r="E14" s="4"/>
      <c r="F14" s="107"/>
      <c r="H14" s="16" t="s">
        <v>21</v>
      </c>
      <c r="I14" s="25"/>
      <c r="J14" s="29">
        <f>(F3*I3)*6+J8</f>
        <v>1587.5</v>
      </c>
      <c r="K14" s="111"/>
    </row>
    <row r="15" spans="1:15" ht="24.95" customHeight="1" x14ac:dyDescent="0.25">
      <c r="A15" s="112"/>
      <c r="B15" s="4"/>
      <c r="C15" s="16"/>
      <c r="D15" s="5">
        <f t="shared" ref="D15:D17" si="1">IF(C15=1,$J$7, IF(C15=2,$J$8, IF(C15=3,$J$9, IF(C15=4,$J$10, IF(C15=5,$J$11, IF(C15=6, $J$12, IF(C15=7, $J$13, IF(C15=8,$J$14, IF(C15=9, $J$15, IF(C15=10, $J$16, IF(C15=11, $J$17, IF(C15=12, $J$18, IF(C15=0, 0)))))))))))))</f>
        <v>0</v>
      </c>
      <c r="E15" s="4"/>
      <c r="F15" s="107"/>
      <c r="H15" s="27" t="s">
        <v>26</v>
      </c>
      <c r="I15" s="25"/>
      <c r="J15" s="30">
        <f>(F3*J3)*1+J14</f>
        <v>1921.25</v>
      </c>
      <c r="K15" s="7">
        <f>(F3*H3)*1+K7</f>
        <v>1167.5</v>
      </c>
    </row>
    <row r="16" spans="1:15" ht="24.95" customHeight="1" x14ac:dyDescent="0.25">
      <c r="A16" s="112"/>
      <c r="B16" s="4"/>
      <c r="C16" s="16"/>
      <c r="D16" s="5">
        <f t="shared" si="1"/>
        <v>0</v>
      </c>
      <c r="E16" s="4"/>
      <c r="F16" s="107"/>
      <c r="H16" s="27" t="s">
        <v>27</v>
      </c>
      <c r="I16" s="25"/>
      <c r="J16" s="30">
        <f>(F3*J3)*2+J14</f>
        <v>2255</v>
      </c>
      <c r="K16" s="7">
        <f>(F3*H3)*2+K7</f>
        <v>1335</v>
      </c>
    </row>
    <row r="17" spans="1:11" ht="24.95" customHeight="1" x14ac:dyDescent="0.25">
      <c r="A17" s="112"/>
      <c r="B17" s="4"/>
      <c r="C17" s="16"/>
      <c r="D17" s="5">
        <f t="shared" si="1"/>
        <v>0</v>
      </c>
      <c r="E17" s="4"/>
      <c r="F17" s="107"/>
      <c r="H17" s="27" t="s">
        <v>28</v>
      </c>
      <c r="I17" s="25"/>
      <c r="J17" s="30">
        <f>(F3*J3)*3+J14</f>
        <v>2588.75</v>
      </c>
      <c r="K17" s="7">
        <f>(F3*I3)*1+K16</f>
        <v>1543.75</v>
      </c>
    </row>
    <row r="18" spans="1:11" ht="24.95" customHeight="1" x14ac:dyDescent="0.25">
      <c r="A18" s="112" t="s">
        <v>10</v>
      </c>
      <c r="B18" s="4"/>
      <c r="C18" s="16"/>
      <c r="D18" s="5">
        <f>IF(C18=1,$K$7, IF(C18=2,$K$7, IF(C18=3,$K$7, IF(C18=4,$K$7, IF(C18=5,$K$7, IF(C18=6,$K$7, IF(C18=7, $K$7, IF(C18=8,$K$7, IF(C18=9, $K$15, IF(C18=10, $K$16, IF(C18=11, $K$17, IF(C18=12,$K$18, IF(C18=0, 0)))))))))))))</f>
        <v>0</v>
      </c>
      <c r="E18" s="4"/>
      <c r="F18" s="107"/>
      <c r="H18" s="27" t="s">
        <v>29</v>
      </c>
      <c r="I18" s="25"/>
      <c r="J18" s="30">
        <f>(F3*J3)*4+J14</f>
        <v>2922.5</v>
      </c>
      <c r="K18" s="7">
        <f>(F3*I3)*2+K16</f>
        <v>1752.5</v>
      </c>
    </row>
    <row r="19" spans="1:11" ht="26.25" customHeight="1" x14ac:dyDescent="0.25">
      <c r="A19" s="112"/>
      <c r="B19" s="4"/>
      <c r="C19" s="16"/>
      <c r="D19" s="5">
        <f>IF(C19=1,$K$7, IF(C19=2,$K$7, IF(C19=3,$K$7, IF(C19=4,$K$7, IF(C19=5,$K$7, IF(C19=6,$K$7, IF(C19=7, $K$7, IF(C19=8,$K$7, IF(C19=9, $K$15, IF(C19=10, $K$16, IF(C19=11, $K$17, IF(C19=12,$K$18, IF(C19=0, 0)))))))))))))</f>
        <v>0</v>
      </c>
      <c r="E19" s="4"/>
      <c r="F19" s="107"/>
    </row>
    <row r="20" spans="1:11" ht="26.25" customHeight="1" x14ac:dyDescent="0.25">
      <c r="A20" s="18" t="s">
        <v>32</v>
      </c>
      <c r="B20" s="4"/>
      <c r="C20" s="16">
        <f>SUM(C6:C19)</f>
        <v>0</v>
      </c>
      <c r="D20" s="5">
        <f>SUM(D6:D19)</f>
        <v>0</v>
      </c>
      <c r="E20" s="4"/>
      <c r="F20" s="107"/>
    </row>
    <row r="21" spans="1:11" ht="49.5" customHeight="1" x14ac:dyDescent="0.25">
      <c r="D21" s="6" t="s">
        <v>8</v>
      </c>
      <c r="E21" s="9"/>
      <c r="F21" s="9"/>
    </row>
    <row r="22" spans="1:11" ht="281.25" customHeight="1" x14ac:dyDescent="0.25">
      <c r="A22" s="100" t="s">
        <v>33</v>
      </c>
      <c r="B22" s="100"/>
      <c r="C22" s="100"/>
      <c r="D22" s="100"/>
      <c r="E22" s="100"/>
      <c r="F22" s="100"/>
      <c r="G22" s="11"/>
      <c r="H22" s="12"/>
      <c r="I22" s="11"/>
    </row>
  </sheetData>
  <mergeCells count="10">
    <mergeCell ref="A22:F22"/>
    <mergeCell ref="A1:F1"/>
    <mergeCell ref="H2:K2"/>
    <mergeCell ref="H5:J5"/>
    <mergeCell ref="A6:A13"/>
    <mergeCell ref="F6:F20"/>
    <mergeCell ref="K7:K8"/>
    <mergeCell ref="K9:K14"/>
    <mergeCell ref="A14:A17"/>
    <mergeCell ref="A18:A19"/>
  </mergeCells>
  <phoneticPr fontId="1" type="noConversion"/>
  <pageMargins left="0.70866141732283472" right="0.51181102362204722" top="0.43307086614173229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O12" sqref="O12"/>
    </sheetView>
  </sheetViews>
  <sheetFormatPr defaultRowHeight="26.25" customHeight="1" x14ac:dyDescent="0.25"/>
  <cols>
    <col min="1" max="1" width="13.75" style="45" customWidth="1"/>
    <col min="2" max="2" width="14.5" style="45" customWidth="1"/>
    <col min="3" max="3" width="13.5" style="45" customWidth="1"/>
    <col min="4" max="4" width="15.625" style="53" customWidth="1"/>
    <col min="5" max="5" width="17.5" style="45" customWidth="1"/>
    <col min="6" max="6" width="14.25" style="45" customWidth="1"/>
    <col min="7" max="7" width="16.625" style="45" customWidth="1"/>
    <col min="8" max="8" width="9.125" style="45" customWidth="1"/>
    <col min="9" max="9" width="14.375" style="46" customWidth="1"/>
    <col min="10" max="11" width="15.625" style="45" customWidth="1"/>
    <col min="12" max="12" width="18" style="45" customWidth="1"/>
    <col min="13" max="18" width="16.625" style="45" customWidth="1"/>
    <col min="19" max="16384" width="9" style="45"/>
  </cols>
  <sheetData>
    <row r="1" spans="1:16" ht="34.5" customHeight="1" x14ac:dyDescent="0.25">
      <c r="A1" s="114" t="s">
        <v>46</v>
      </c>
      <c r="B1" s="114"/>
      <c r="C1" s="114"/>
      <c r="D1" s="114"/>
      <c r="E1" s="114"/>
      <c r="F1" s="114"/>
      <c r="H1" s="82"/>
      <c r="I1" s="85"/>
      <c r="J1" s="86"/>
      <c r="K1" s="86"/>
      <c r="L1" s="86"/>
    </row>
    <row r="2" spans="1:16" ht="13.5" customHeight="1" x14ac:dyDescent="0.25">
      <c r="A2" s="60"/>
      <c r="B2" s="60"/>
      <c r="C2" s="60"/>
      <c r="D2" s="60"/>
      <c r="E2" s="60"/>
      <c r="F2" s="60"/>
      <c r="H2" s="82"/>
      <c r="I2" s="115" t="s">
        <v>31</v>
      </c>
      <c r="J2" s="115"/>
      <c r="K2" s="115"/>
      <c r="L2" s="115"/>
    </row>
    <row r="3" spans="1:16" ht="29.25" customHeight="1" x14ac:dyDescent="0.25">
      <c r="A3" s="61" t="s">
        <v>0</v>
      </c>
      <c r="B3" s="54"/>
      <c r="C3" s="62" t="s">
        <v>1</v>
      </c>
      <c r="D3" s="55"/>
      <c r="E3" s="63" t="s">
        <v>2</v>
      </c>
      <c r="F3" s="64">
        <f>D3/240</f>
        <v>0</v>
      </c>
      <c r="H3" s="87" t="s">
        <v>43</v>
      </c>
      <c r="I3" s="88">
        <v>1.34</v>
      </c>
      <c r="J3" s="89">
        <v>1.67</v>
      </c>
      <c r="K3" s="90">
        <v>2.67</v>
      </c>
      <c r="L3" s="89"/>
      <c r="M3" s="47"/>
      <c r="N3" s="47"/>
      <c r="O3" s="47"/>
      <c r="P3" s="47"/>
    </row>
    <row r="4" spans="1:16" ht="20.25" customHeight="1" thickBot="1" x14ac:dyDescent="0.3">
      <c r="A4" s="65"/>
      <c r="B4" s="66" t="s">
        <v>11</v>
      </c>
      <c r="C4" s="67"/>
      <c r="D4" s="68" t="s">
        <v>11</v>
      </c>
      <c r="E4" s="65"/>
      <c r="F4" s="65"/>
      <c r="H4" s="82"/>
      <c r="I4" s="85"/>
      <c r="J4" s="86"/>
      <c r="K4" s="86"/>
      <c r="L4" s="85" t="s">
        <v>40</v>
      </c>
    </row>
    <row r="5" spans="1:16" ht="34.5" customHeight="1" x14ac:dyDescent="0.25">
      <c r="A5" s="69" t="s">
        <v>3</v>
      </c>
      <c r="B5" s="70" t="s">
        <v>37</v>
      </c>
      <c r="C5" s="71" t="s">
        <v>38</v>
      </c>
      <c r="D5" s="72" t="s">
        <v>5</v>
      </c>
      <c r="E5" s="73" t="s">
        <v>6</v>
      </c>
      <c r="F5" s="74" t="s">
        <v>7</v>
      </c>
      <c r="H5" s="82"/>
      <c r="I5" s="91" t="s">
        <v>42</v>
      </c>
      <c r="J5" s="92">
        <f>D3</f>
        <v>0</v>
      </c>
      <c r="K5" s="123" t="s">
        <v>41</v>
      </c>
      <c r="L5" s="124"/>
    </row>
    <row r="6" spans="1:16" ht="24.95" customHeight="1" x14ac:dyDescent="0.25">
      <c r="A6" s="116" t="s">
        <v>4</v>
      </c>
      <c r="B6" s="56"/>
      <c r="C6" s="57"/>
      <c r="D6" s="78">
        <f>IF(C6=1,$J$7,IF(C6=2,$J$8,IF(C6=3,$J$9,IF(C6=4,$J$10,IF(C6=0,0)))))</f>
        <v>0</v>
      </c>
      <c r="E6" s="48"/>
      <c r="F6" s="127"/>
      <c r="H6" s="82"/>
      <c r="I6" s="77" t="s">
        <v>22</v>
      </c>
      <c r="J6" s="77" t="s">
        <v>23</v>
      </c>
      <c r="K6" s="77" t="s">
        <v>24</v>
      </c>
      <c r="L6" s="93" t="s">
        <v>25</v>
      </c>
    </row>
    <row r="7" spans="1:16" ht="24.95" customHeight="1" x14ac:dyDescent="0.25">
      <c r="A7" s="117"/>
      <c r="B7" s="56"/>
      <c r="C7" s="57"/>
      <c r="D7" s="78">
        <f t="shared" ref="D7:D13" si="0">IF(C7=1,$J$7,IF(C7=2,$J$8,IF(C7=3,$J$9,IF(C7=4,$J$10,IF(C7=0,0)))))</f>
        <v>0</v>
      </c>
      <c r="E7" s="48"/>
      <c r="F7" s="128"/>
      <c r="H7" s="82"/>
      <c r="I7" s="73" t="s">
        <v>14</v>
      </c>
      <c r="J7" s="94">
        <f>(F3*I3)*1</f>
        <v>0</v>
      </c>
      <c r="K7" s="95">
        <f>(F3*I3)*1</f>
        <v>0</v>
      </c>
      <c r="L7" s="118">
        <f>F3*8</f>
        <v>0</v>
      </c>
    </row>
    <row r="8" spans="1:16" ht="24.95" customHeight="1" x14ac:dyDescent="0.25">
      <c r="A8" s="117"/>
      <c r="B8" s="56"/>
      <c r="C8" s="57"/>
      <c r="D8" s="78">
        <f t="shared" si="0"/>
        <v>0</v>
      </c>
      <c r="E8" s="48"/>
      <c r="F8" s="128"/>
      <c r="H8" s="82"/>
      <c r="I8" s="73" t="s">
        <v>15</v>
      </c>
      <c r="J8" s="94">
        <f>(F3*I3)*2</f>
        <v>0</v>
      </c>
      <c r="K8" s="95">
        <f>(F3*I3)*2</f>
        <v>0</v>
      </c>
      <c r="L8" s="119"/>
    </row>
    <row r="9" spans="1:16" ht="24.95" customHeight="1" x14ac:dyDescent="0.25">
      <c r="A9" s="117"/>
      <c r="B9" s="56"/>
      <c r="C9" s="57"/>
      <c r="D9" s="78">
        <f t="shared" si="0"/>
        <v>0</v>
      </c>
      <c r="E9" s="48"/>
      <c r="F9" s="128"/>
      <c r="H9" s="82"/>
      <c r="I9" s="73" t="s">
        <v>16</v>
      </c>
      <c r="J9" s="94">
        <f>(F3*J3)*1+(F3*I3)*2</f>
        <v>0</v>
      </c>
      <c r="K9" s="95">
        <f>(F3*J3)*1+(F3*I3)*2</f>
        <v>0</v>
      </c>
      <c r="L9" s="120" t="s">
        <v>36</v>
      </c>
    </row>
    <row r="10" spans="1:16" ht="24.95" customHeight="1" x14ac:dyDescent="0.25">
      <c r="A10" s="117"/>
      <c r="B10" s="56"/>
      <c r="C10" s="57"/>
      <c r="D10" s="78">
        <f t="shared" si="0"/>
        <v>0</v>
      </c>
      <c r="E10" s="48"/>
      <c r="F10" s="128"/>
      <c r="G10" s="49" t="s">
        <v>30</v>
      </c>
      <c r="H10" s="96"/>
      <c r="I10" s="73" t="s">
        <v>17</v>
      </c>
      <c r="J10" s="94">
        <f>(F3*J3)*2+(F3*I3)*2</f>
        <v>0</v>
      </c>
      <c r="K10" s="95">
        <f>(F3*J3)*2+(F3*I3)*2</f>
        <v>0</v>
      </c>
      <c r="L10" s="120"/>
    </row>
    <row r="11" spans="1:16" ht="24.95" customHeight="1" x14ac:dyDescent="0.25">
      <c r="A11" s="117"/>
      <c r="B11" s="56"/>
      <c r="C11" s="57"/>
      <c r="D11" s="78">
        <f t="shared" si="0"/>
        <v>0</v>
      </c>
      <c r="E11" s="48"/>
      <c r="F11" s="128"/>
      <c r="H11" s="82"/>
      <c r="I11" s="73" t="s">
        <v>18</v>
      </c>
      <c r="J11" s="97"/>
      <c r="K11" s="95">
        <f>(F3*J3)*3+(F3*I3)*2</f>
        <v>0</v>
      </c>
      <c r="L11" s="120"/>
    </row>
    <row r="12" spans="1:16" ht="24.95" customHeight="1" x14ac:dyDescent="0.25">
      <c r="A12" s="117"/>
      <c r="B12" s="56"/>
      <c r="C12" s="57"/>
      <c r="D12" s="78">
        <f t="shared" si="0"/>
        <v>0</v>
      </c>
      <c r="E12" s="48"/>
      <c r="F12" s="128"/>
      <c r="H12" s="82"/>
      <c r="I12" s="73" t="s">
        <v>19</v>
      </c>
      <c r="J12" s="97"/>
      <c r="K12" s="95">
        <f>(F3*J3)*4+(F3*I3)*2</f>
        <v>0</v>
      </c>
      <c r="L12" s="120"/>
    </row>
    <row r="13" spans="1:16" ht="24.95" customHeight="1" x14ac:dyDescent="0.25">
      <c r="A13" s="117"/>
      <c r="B13" s="56"/>
      <c r="C13" s="57"/>
      <c r="D13" s="78">
        <f t="shared" si="0"/>
        <v>0</v>
      </c>
      <c r="E13" s="48"/>
      <c r="F13" s="128"/>
      <c r="H13" s="82"/>
      <c r="I13" s="73" t="s">
        <v>20</v>
      </c>
      <c r="J13" s="97"/>
      <c r="K13" s="95">
        <f>(F3*J3)*5+(F3*I3)*2</f>
        <v>0</v>
      </c>
      <c r="L13" s="120"/>
    </row>
    <row r="14" spans="1:16" ht="24.95" customHeight="1" x14ac:dyDescent="0.25">
      <c r="A14" s="122" t="s">
        <v>9</v>
      </c>
      <c r="B14" s="56"/>
      <c r="C14" s="57"/>
      <c r="D14" s="79">
        <f>IF(C14=1,$K$7, IF(C14=2,$K$8, IF(C14=3,$K$9, IF(C14=4,$K$10, IF(C14=5,$K$11, IF(C14=6, $K$12, IF(C14=7, $K$13, IF(C14=8,$K$14, IF(C14=9, $K$15, IF(C14=10, $K$16, IF(C14=11, $K$17, IF(C14=12, $K$18, IF(C14=0, 0)))))))))))))</f>
        <v>0</v>
      </c>
      <c r="E14" s="50"/>
      <c r="F14" s="128"/>
      <c r="H14" s="82"/>
      <c r="I14" s="73" t="s">
        <v>21</v>
      </c>
      <c r="J14" s="97"/>
      <c r="K14" s="95">
        <f>(F3*J3)*6+(F3*I3)*2</f>
        <v>0</v>
      </c>
      <c r="L14" s="121"/>
    </row>
    <row r="15" spans="1:16" ht="24.95" customHeight="1" x14ac:dyDescent="0.25">
      <c r="A15" s="122"/>
      <c r="B15" s="56"/>
      <c r="C15" s="57"/>
      <c r="D15" s="79">
        <f t="shared" ref="D15:D17" si="1">IF(C15=1,$K$7, IF(C15=2,$K$8, IF(C15=3,$K$9, IF(C15=4,$K$10, IF(C15=5,$K$11, IF(C15=6, $K$12, IF(C15=7, $K$13, IF(C15=8,$K$14, IF(C15=9, $K$15, IF(C15=10, $K$16, IF(C15=11, $K$17, IF(C15=12, $K$18, IF(C15=0, 0)))))))))))))</f>
        <v>0</v>
      </c>
      <c r="E15" s="50"/>
      <c r="F15" s="128"/>
      <c r="H15" s="82"/>
      <c r="I15" s="98" t="s">
        <v>26</v>
      </c>
      <c r="J15" s="97"/>
      <c r="K15" s="99">
        <f>(F3*K3)*1+(F3*J3)*6+(F3*I3)*2</f>
        <v>0</v>
      </c>
      <c r="L15" s="94">
        <f>(F3*I3)*1+L7</f>
        <v>0</v>
      </c>
    </row>
    <row r="16" spans="1:16" ht="24.95" customHeight="1" x14ac:dyDescent="0.25">
      <c r="A16" s="122"/>
      <c r="B16" s="56"/>
      <c r="C16" s="57"/>
      <c r="D16" s="79">
        <f t="shared" si="1"/>
        <v>0</v>
      </c>
      <c r="E16" s="50"/>
      <c r="F16" s="128"/>
      <c r="H16" s="82"/>
      <c r="I16" s="98" t="s">
        <v>27</v>
      </c>
      <c r="J16" s="97"/>
      <c r="K16" s="99">
        <f>(F3*K3)*2+(F3*J3)*6+(F3*I3)*2</f>
        <v>0</v>
      </c>
      <c r="L16" s="94">
        <f>(F3*I3)*2+L7</f>
        <v>0</v>
      </c>
    </row>
    <row r="17" spans="1:12" ht="24.95" customHeight="1" x14ac:dyDescent="0.25">
      <c r="A17" s="122"/>
      <c r="B17" s="56"/>
      <c r="C17" s="57"/>
      <c r="D17" s="79">
        <f t="shared" si="1"/>
        <v>0</v>
      </c>
      <c r="E17" s="50"/>
      <c r="F17" s="128"/>
      <c r="H17" s="82"/>
      <c r="I17" s="98" t="s">
        <v>28</v>
      </c>
      <c r="J17" s="97"/>
      <c r="K17" s="99">
        <f>(F3*K3)*3+(F3*J3)*6+(F3*I3)*2</f>
        <v>0</v>
      </c>
      <c r="L17" s="94">
        <f>(F3*J3)*1+(F3*I3)*2+L7</f>
        <v>0</v>
      </c>
    </row>
    <row r="18" spans="1:12" ht="24.95" customHeight="1" x14ac:dyDescent="0.25">
      <c r="A18" s="122" t="s">
        <v>10</v>
      </c>
      <c r="B18" s="56"/>
      <c r="C18" s="57"/>
      <c r="D18" s="79">
        <f>IF(C18=1,$L$7, IF(C18=2,$L$7, IF(C18=3,$L$7, IF(C18=4,$L$7, IF(C18=5,$L$7, IF(C18=6,$L$7, IF(C18=7, $L$7, IF(C18=8,$L$7, IF(C18=9, $L$15, IF(C18=10, $L$16, IF(C18=11, $L$17, IF(C18=12,$L$18, IF(C18=0, 0)))))))))))))</f>
        <v>0</v>
      </c>
      <c r="E18" s="50"/>
      <c r="F18" s="128"/>
      <c r="H18" s="82"/>
      <c r="I18" s="98" t="s">
        <v>29</v>
      </c>
      <c r="J18" s="97"/>
      <c r="K18" s="99">
        <f>(F3*K3)*4+(F3*J3)*6+(F3*I3)*2</f>
        <v>0</v>
      </c>
      <c r="L18" s="94">
        <f>(F3*J3)*2+(F3*I3)*2+L7</f>
        <v>0</v>
      </c>
    </row>
    <row r="19" spans="1:12" ht="26.25" customHeight="1" thickBot="1" x14ac:dyDescent="0.3">
      <c r="A19" s="122"/>
      <c r="B19" s="58"/>
      <c r="C19" s="59"/>
      <c r="D19" s="79">
        <f>IF(C19=1,$L$7, IF(C19=2,$L$7, IF(C19=3,$L$7, IF(C19=4,$L$7, IF(C19=5,$L$7, IF(C19=6,$L$7, IF(C19=7, $L$7, IF(C19=8,$L$7, IF(C19=9, $L$15, IF(C19=10, $L$16, IF(C19=11, $L$17, IF(C19=12,$L$18, IF(C19=0, 0)))))))))))))</f>
        <v>0</v>
      </c>
      <c r="E19" s="50"/>
      <c r="F19" s="128"/>
    </row>
    <row r="20" spans="1:12" ht="26.25" customHeight="1" x14ac:dyDescent="0.25">
      <c r="A20" s="75" t="s">
        <v>32</v>
      </c>
      <c r="B20" s="76"/>
      <c r="C20" s="77">
        <f>SUM(C6:C19)</f>
        <v>0</v>
      </c>
      <c r="D20" s="48">
        <f>SUM(D6:D19)</f>
        <v>0</v>
      </c>
      <c r="E20" s="50"/>
      <c r="F20" s="128"/>
    </row>
    <row r="21" spans="1:12" ht="26.25" customHeight="1" x14ac:dyDescent="0.25">
      <c r="A21" s="125" t="s">
        <v>44</v>
      </c>
      <c r="B21" s="125"/>
      <c r="C21" s="126"/>
      <c r="D21" s="80"/>
      <c r="E21" s="81"/>
      <c r="F21" s="128"/>
    </row>
    <row r="22" spans="1:12" ht="49.5" customHeight="1" x14ac:dyDescent="0.25">
      <c r="A22" s="82"/>
      <c r="B22" s="82"/>
      <c r="C22" s="82"/>
      <c r="D22" s="83" t="s">
        <v>8</v>
      </c>
      <c r="E22" s="84"/>
      <c r="F22" s="84"/>
    </row>
    <row r="23" spans="1:12" ht="258" customHeight="1" x14ac:dyDescent="0.25">
      <c r="A23" s="113" t="s">
        <v>45</v>
      </c>
      <c r="B23" s="113"/>
      <c r="C23" s="113"/>
      <c r="D23" s="113"/>
      <c r="E23" s="113"/>
      <c r="F23" s="113"/>
      <c r="G23" s="51"/>
      <c r="H23" s="51"/>
      <c r="I23" s="52"/>
      <c r="J23" s="51"/>
    </row>
  </sheetData>
  <sheetProtection sheet="1" selectLockedCells="1"/>
  <mergeCells count="11">
    <mergeCell ref="A23:F23"/>
    <mergeCell ref="A1:F1"/>
    <mergeCell ref="I2:L2"/>
    <mergeCell ref="A6:A13"/>
    <mergeCell ref="L7:L8"/>
    <mergeCell ref="L9:L14"/>
    <mergeCell ref="A14:A17"/>
    <mergeCell ref="A18:A19"/>
    <mergeCell ref="K5:L5"/>
    <mergeCell ref="A21:C21"/>
    <mergeCell ref="F6:F21"/>
  </mergeCells>
  <phoneticPr fontId="1" type="noConversion"/>
  <pageMargins left="0.70866141732283472" right="0.51181102362204722" top="0.43307086614173229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O8" sqref="O8"/>
    </sheetView>
  </sheetViews>
  <sheetFormatPr defaultRowHeight="26.25" customHeight="1" x14ac:dyDescent="0.25"/>
  <cols>
    <col min="1" max="1" width="13.75" style="1" customWidth="1"/>
    <col min="2" max="2" width="14.5" style="1" customWidth="1"/>
    <col min="3" max="3" width="13.5" style="1" customWidth="1"/>
    <col min="4" max="4" width="15.625" style="2" customWidth="1"/>
    <col min="5" max="5" width="17.5" style="1" customWidth="1"/>
    <col min="6" max="6" width="14.25" style="1" customWidth="1"/>
    <col min="7" max="7" width="16.625" style="1" customWidth="1"/>
    <col min="8" max="8" width="9.125" style="1" customWidth="1"/>
    <col min="9" max="9" width="14.375" style="14" customWidth="1"/>
    <col min="10" max="11" width="15.625" style="1" customWidth="1"/>
    <col min="12" max="12" width="18" style="1" customWidth="1"/>
    <col min="13" max="18" width="16.625" style="1" customWidth="1"/>
    <col min="19" max="16384" width="9" style="1"/>
  </cols>
  <sheetData>
    <row r="1" spans="1:16" ht="34.5" customHeight="1" x14ac:dyDescent="0.25">
      <c r="A1" s="101" t="s">
        <v>39</v>
      </c>
      <c r="B1" s="101"/>
      <c r="C1" s="101"/>
      <c r="D1" s="101"/>
      <c r="E1" s="101"/>
      <c r="F1" s="101"/>
      <c r="I1" s="41"/>
      <c r="J1" s="42"/>
      <c r="K1" s="42"/>
      <c r="L1" s="42"/>
    </row>
    <row r="2" spans="1:16" ht="13.5" customHeight="1" x14ac:dyDescent="0.25">
      <c r="A2" s="20"/>
      <c r="B2" s="20"/>
      <c r="C2" s="20"/>
      <c r="D2" s="20"/>
      <c r="E2" s="20"/>
      <c r="F2" s="20"/>
      <c r="I2" s="129" t="s">
        <v>31</v>
      </c>
      <c r="J2" s="129"/>
      <c r="K2" s="129"/>
      <c r="L2" s="129"/>
    </row>
    <row r="3" spans="1:16" ht="29.25" customHeight="1" x14ac:dyDescent="0.25">
      <c r="A3" s="14" t="s">
        <v>0</v>
      </c>
      <c r="B3" s="32" t="s">
        <v>13</v>
      </c>
      <c r="C3" s="6" t="s">
        <v>1</v>
      </c>
      <c r="D3" s="33">
        <v>30000</v>
      </c>
      <c r="E3" s="6" t="s">
        <v>2</v>
      </c>
      <c r="F3" s="3">
        <f>D3/240</f>
        <v>125</v>
      </c>
      <c r="I3" s="38">
        <v>1.34</v>
      </c>
      <c r="J3" s="39">
        <v>1.67</v>
      </c>
      <c r="K3" s="40">
        <v>2.67</v>
      </c>
      <c r="L3" s="39"/>
      <c r="M3" s="24"/>
      <c r="N3" s="24"/>
      <c r="O3" s="24"/>
      <c r="P3" s="24"/>
    </row>
    <row r="4" spans="1:16" ht="20.25" customHeight="1" x14ac:dyDescent="0.25">
      <c r="A4" s="10"/>
      <c r="B4" s="34" t="s">
        <v>11</v>
      </c>
      <c r="C4" s="35"/>
      <c r="D4" s="36" t="s">
        <v>11</v>
      </c>
      <c r="E4" s="10"/>
      <c r="F4" s="10"/>
      <c r="I4" s="41"/>
      <c r="J4" s="42"/>
      <c r="K4" s="42"/>
      <c r="L4" s="41" t="s">
        <v>40</v>
      </c>
    </row>
    <row r="5" spans="1:16" ht="34.5" customHeight="1" x14ac:dyDescent="0.25">
      <c r="A5" s="19" t="s">
        <v>3</v>
      </c>
      <c r="B5" s="21" t="s">
        <v>37</v>
      </c>
      <c r="C5" s="21" t="s">
        <v>38</v>
      </c>
      <c r="D5" s="8" t="s">
        <v>5</v>
      </c>
      <c r="E5" s="19" t="s">
        <v>6</v>
      </c>
      <c r="F5" s="19" t="s">
        <v>7</v>
      </c>
      <c r="I5" s="43" t="s">
        <v>42</v>
      </c>
      <c r="J5" s="44">
        <f>D3</f>
        <v>30000</v>
      </c>
      <c r="K5" s="130" t="s">
        <v>41</v>
      </c>
      <c r="L5" s="131"/>
    </row>
    <row r="6" spans="1:16" ht="24.95" customHeight="1" x14ac:dyDescent="0.25">
      <c r="A6" s="105" t="s">
        <v>4</v>
      </c>
      <c r="B6" s="19"/>
      <c r="C6" s="19"/>
      <c r="D6" s="37">
        <f>IF(C6=1,$J$7,IF(C6=2,$J$8,IF(C6=3,$J$9,IF(C6=4,$J$10,IF(C6=0,0)))))</f>
        <v>0</v>
      </c>
      <c r="E6" s="5"/>
      <c r="F6" s="107"/>
      <c r="I6" s="15" t="s">
        <v>22</v>
      </c>
      <c r="J6" s="15" t="s">
        <v>23</v>
      </c>
      <c r="K6" s="15" t="s">
        <v>24</v>
      </c>
      <c r="L6" s="31" t="s">
        <v>25</v>
      </c>
    </row>
    <row r="7" spans="1:16" ht="24.95" customHeight="1" x14ac:dyDescent="0.25">
      <c r="A7" s="106"/>
      <c r="B7" s="19"/>
      <c r="C7" s="19"/>
      <c r="D7" s="37">
        <f t="shared" ref="D7:D13" si="0">IF(C7=1,$J$7,IF(C7=2,$J$8,IF(C7=3,$J$9,IF(C7=4,$J$10,IF(C7=0,0)))))</f>
        <v>0</v>
      </c>
      <c r="E7" s="5"/>
      <c r="F7" s="107"/>
      <c r="I7" s="19" t="s">
        <v>14</v>
      </c>
      <c r="J7" s="7">
        <f>(F3*I3)*1</f>
        <v>167.5</v>
      </c>
      <c r="K7" s="29">
        <f>(F3*I3)*1</f>
        <v>167.5</v>
      </c>
      <c r="L7" s="108">
        <f>F3*8</f>
        <v>1000</v>
      </c>
    </row>
    <row r="8" spans="1:16" ht="24.95" customHeight="1" x14ac:dyDescent="0.25">
      <c r="A8" s="106"/>
      <c r="B8" s="19"/>
      <c r="C8" s="19"/>
      <c r="D8" s="37">
        <f t="shared" si="0"/>
        <v>0</v>
      </c>
      <c r="E8" s="5"/>
      <c r="F8" s="107"/>
      <c r="I8" s="19" t="s">
        <v>15</v>
      </c>
      <c r="J8" s="7">
        <f>(F3*I3)*2</f>
        <v>335</v>
      </c>
      <c r="K8" s="29">
        <f>(F3*I3)*2</f>
        <v>335</v>
      </c>
      <c r="L8" s="109"/>
    </row>
    <row r="9" spans="1:16" ht="24.95" customHeight="1" x14ac:dyDescent="0.25">
      <c r="A9" s="106"/>
      <c r="B9" s="19"/>
      <c r="C9" s="19"/>
      <c r="D9" s="37">
        <f t="shared" si="0"/>
        <v>0</v>
      </c>
      <c r="E9" s="5"/>
      <c r="F9" s="107"/>
      <c r="I9" s="19" t="s">
        <v>16</v>
      </c>
      <c r="J9" s="7">
        <f>(F3*J3)*1+J8</f>
        <v>543.75</v>
      </c>
      <c r="K9" s="29">
        <f>(F3*J3)*1+K8</f>
        <v>543.75</v>
      </c>
      <c r="L9" s="110" t="s">
        <v>36</v>
      </c>
    </row>
    <row r="10" spans="1:16" ht="24.95" customHeight="1" x14ac:dyDescent="0.25">
      <c r="A10" s="106"/>
      <c r="B10" s="19"/>
      <c r="C10" s="19"/>
      <c r="D10" s="37">
        <f t="shared" si="0"/>
        <v>0</v>
      </c>
      <c r="E10" s="5"/>
      <c r="F10" s="107"/>
      <c r="G10" s="13" t="s">
        <v>30</v>
      </c>
      <c r="H10" s="13"/>
      <c r="I10" s="19" t="s">
        <v>17</v>
      </c>
      <c r="J10" s="7">
        <f>(F3*J3)*2+J8</f>
        <v>752.5</v>
      </c>
      <c r="K10" s="29">
        <f>(F3*J3)*2+K8</f>
        <v>752.5</v>
      </c>
      <c r="L10" s="110"/>
    </row>
    <row r="11" spans="1:16" ht="24.95" customHeight="1" x14ac:dyDescent="0.25">
      <c r="A11" s="106"/>
      <c r="B11" s="19"/>
      <c r="C11" s="19"/>
      <c r="D11" s="37">
        <f t="shared" si="0"/>
        <v>0</v>
      </c>
      <c r="E11" s="5"/>
      <c r="F11" s="107"/>
      <c r="I11" s="19" t="s">
        <v>18</v>
      </c>
      <c r="J11" s="25"/>
      <c r="K11" s="29">
        <f>(F3*J3)*3+K8</f>
        <v>961.25</v>
      </c>
      <c r="L11" s="110"/>
    </row>
    <row r="12" spans="1:16" ht="24.95" customHeight="1" x14ac:dyDescent="0.25">
      <c r="A12" s="106"/>
      <c r="B12" s="19"/>
      <c r="C12" s="19"/>
      <c r="D12" s="37">
        <f t="shared" si="0"/>
        <v>0</v>
      </c>
      <c r="E12" s="5"/>
      <c r="F12" s="107"/>
      <c r="I12" s="19" t="s">
        <v>19</v>
      </c>
      <c r="J12" s="25"/>
      <c r="K12" s="29">
        <f>(F3*J3)*4+K8</f>
        <v>1170</v>
      </c>
      <c r="L12" s="110"/>
    </row>
    <row r="13" spans="1:16" ht="24.95" customHeight="1" x14ac:dyDescent="0.25">
      <c r="A13" s="106"/>
      <c r="B13" s="19"/>
      <c r="C13" s="19"/>
      <c r="D13" s="37">
        <f t="shared" si="0"/>
        <v>0</v>
      </c>
      <c r="E13" s="5"/>
      <c r="F13" s="107"/>
      <c r="I13" s="19" t="s">
        <v>20</v>
      </c>
      <c r="J13" s="25"/>
      <c r="K13" s="29">
        <f>(F3*J3)*5+K8</f>
        <v>1378.75</v>
      </c>
      <c r="L13" s="110"/>
    </row>
    <row r="14" spans="1:16" ht="24.95" customHeight="1" x14ac:dyDescent="0.25">
      <c r="A14" s="112" t="s">
        <v>9</v>
      </c>
      <c r="B14" s="19"/>
      <c r="C14" s="19"/>
      <c r="D14" s="5">
        <f>IF(C14=1,$K$7, IF(C14=2,$K$8, IF(C14=3,$K$9, IF(C14=4,$K$10, IF(C14=5,$K$11, IF(C14=6, $K$12, IF(C14=7, $K$13, IF(C14=8,$K$14, IF(C14=9, $K$15, IF(C14=10, $K$16, IF(C14=11, $K$17, IF(C14=12, $K$18, IF(C14=0, 0)))))))))))))</f>
        <v>0</v>
      </c>
      <c r="E14" s="4"/>
      <c r="F14" s="107"/>
      <c r="I14" s="19" t="s">
        <v>21</v>
      </c>
      <c r="J14" s="25"/>
      <c r="K14" s="29">
        <f>(F3*J3)*6+K8</f>
        <v>1587.5</v>
      </c>
      <c r="L14" s="111"/>
    </row>
    <row r="15" spans="1:16" ht="24.95" customHeight="1" x14ac:dyDescent="0.25">
      <c r="A15" s="112"/>
      <c r="B15" s="4"/>
      <c r="C15" s="19"/>
      <c r="D15" s="5">
        <f t="shared" ref="D15:D17" si="1">IF(C15=1,$K$7, IF(C15=2,$K$8, IF(C15=3,$K$9, IF(C15=4,$K$10, IF(C15=5,$K$11, IF(C15=6, $K$12, IF(C15=7, $K$13, IF(C15=8,$K$14, IF(C15=9, $K$15, IF(C15=10, $K$16, IF(C15=11, $K$17, IF(C15=12, $K$18, IF(C15=0, 0)))))))))))))</f>
        <v>0</v>
      </c>
      <c r="E15" s="4"/>
      <c r="F15" s="107"/>
      <c r="I15" s="27" t="s">
        <v>26</v>
      </c>
      <c r="J15" s="25"/>
      <c r="K15" s="30">
        <f>(F3*K3)*1+K14</f>
        <v>1921.25</v>
      </c>
      <c r="L15" s="7">
        <f>(F3*I3)*1+L7</f>
        <v>1167.5</v>
      </c>
    </row>
    <row r="16" spans="1:16" ht="24.95" customHeight="1" x14ac:dyDescent="0.25">
      <c r="A16" s="112"/>
      <c r="B16" s="4"/>
      <c r="C16" s="19"/>
      <c r="D16" s="5">
        <f t="shared" si="1"/>
        <v>0</v>
      </c>
      <c r="E16" s="4"/>
      <c r="F16" s="107"/>
      <c r="I16" s="27" t="s">
        <v>27</v>
      </c>
      <c r="J16" s="25"/>
      <c r="K16" s="30">
        <f>(F3*K3)*2+K14</f>
        <v>2255</v>
      </c>
      <c r="L16" s="7">
        <f>(F3*I3)*2+L7</f>
        <v>1335</v>
      </c>
    </row>
    <row r="17" spans="1:12" ht="24.95" customHeight="1" x14ac:dyDescent="0.25">
      <c r="A17" s="112"/>
      <c r="B17" s="4"/>
      <c r="C17" s="19"/>
      <c r="D17" s="5">
        <f t="shared" si="1"/>
        <v>0</v>
      </c>
      <c r="E17" s="4"/>
      <c r="F17" s="107"/>
      <c r="I17" s="27" t="s">
        <v>28</v>
      </c>
      <c r="J17" s="25"/>
      <c r="K17" s="30">
        <f>(F3*K3)*3+K14</f>
        <v>2588.75</v>
      </c>
      <c r="L17" s="7">
        <f>(F3*J3)*1+L16</f>
        <v>1543.75</v>
      </c>
    </row>
    <row r="18" spans="1:12" ht="24.95" customHeight="1" x14ac:dyDescent="0.25">
      <c r="A18" s="112" t="s">
        <v>10</v>
      </c>
      <c r="B18" s="4"/>
      <c r="C18" s="19"/>
      <c r="D18" s="5">
        <f>IF(C18=1,$L$7, IF(C18=2,$L$7, IF(C18=3,$L$7, IF(C18=4,$L$7, IF(C18=5,$L$7, IF(C18=6,$L$7, IF(C18=7, $L$7, IF(C18=8,$L$7, IF(C18=9, $L$15, IF(C18=10, $L$16, IF(C18=11, $L$17, IF(C18=12,$L$18, IF(C18=0, 0)))))))))))))</f>
        <v>0</v>
      </c>
      <c r="E18" s="4"/>
      <c r="F18" s="107"/>
      <c r="I18" s="27" t="s">
        <v>29</v>
      </c>
      <c r="J18" s="25"/>
      <c r="K18" s="30">
        <f>(F3*K3)*4+K14</f>
        <v>2922.5</v>
      </c>
      <c r="L18" s="7">
        <f>(F3*J3)*2+L16</f>
        <v>1752.5</v>
      </c>
    </row>
    <row r="19" spans="1:12" ht="26.25" customHeight="1" x14ac:dyDescent="0.25">
      <c r="A19" s="112"/>
      <c r="B19" s="4"/>
      <c r="C19" s="19"/>
      <c r="D19" s="5">
        <f>IF(C19=1,$L$7, IF(C19=2,$L$7, IF(C19=3,$L$7, IF(C19=4,$L$7, IF(C19=5,$L$7, IF(C19=6,$L$7, IF(C19=7, $L$7, IF(C19=8,$L$7, IF(C19=9, $L$15, IF(C19=10, $L$16, IF(C19=11, $L$17, IF(C19=12,$L$18, IF(C19=0, 0)))))))))))))</f>
        <v>0</v>
      </c>
      <c r="E19" s="4"/>
      <c r="F19" s="107"/>
    </row>
    <row r="20" spans="1:12" ht="26.25" customHeight="1" x14ac:dyDescent="0.25">
      <c r="A20" s="21" t="s">
        <v>32</v>
      </c>
      <c r="B20" s="4"/>
      <c r="C20" s="19">
        <f>SUM(C6:C19)</f>
        <v>0</v>
      </c>
      <c r="D20" s="5">
        <f>SUM(D6:D19)</f>
        <v>0</v>
      </c>
      <c r="E20" s="4"/>
      <c r="F20" s="107"/>
    </row>
    <row r="21" spans="1:12" ht="49.5" customHeight="1" x14ac:dyDescent="0.25">
      <c r="D21" s="6" t="s">
        <v>8</v>
      </c>
      <c r="E21" s="9"/>
      <c r="F21" s="9"/>
    </row>
    <row r="22" spans="1:12" ht="281.25" customHeight="1" x14ac:dyDescent="0.25">
      <c r="A22" s="100" t="s">
        <v>33</v>
      </c>
      <c r="B22" s="100"/>
      <c r="C22" s="100"/>
      <c r="D22" s="100"/>
      <c r="E22" s="100"/>
      <c r="F22" s="100"/>
      <c r="G22" s="11"/>
      <c r="H22" s="11"/>
      <c r="I22" s="12"/>
      <c r="J22" s="11"/>
    </row>
  </sheetData>
  <mergeCells count="10">
    <mergeCell ref="A22:F22"/>
    <mergeCell ref="A1:F1"/>
    <mergeCell ref="I2:L2"/>
    <mergeCell ref="K5:L5"/>
    <mergeCell ref="A6:A13"/>
    <mergeCell ref="F6:F20"/>
    <mergeCell ref="L7:L8"/>
    <mergeCell ref="L9:L14"/>
    <mergeCell ref="A14:A17"/>
    <mergeCell ref="A18:A19"/>
  </mergeCells>
  <phoneticPr fontId="1" type="noConversion"/>
  <pageMargins left="0.70866141732283472" right="0.51181102362204722" top="0.43307086614173229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印領清冊(未鎖定)</vt:lpstr>
      <vt:lpstr>助理加班費印領清冊</vt:lpstr>
      <vt:lpstr>助理加班費印領清冊 (未鎖定)</vt:lpstr>
      <vt:lpstr>'印領清冊(未鎖定)'!Print_Area</vt:lpstr>
      <vt:lpstr>助理加班費印領清冊!Print_Area</vt:lpstr>
      <vt:lpstr>'助理加班費印領清冊 (未鎖定)'!Print_Area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chcc</dc:creator>
  <cp:lastModifiedBy>chcc</cp:lastModifiedBy>
  <cp:lastPrinted>2025-03-11T05:41:24Z</cp:lastPrinted>
  <dcterms:created xsi:type="dcterms:W3CDTF">2024-06-05T06:30:07Z</dcterms:created>
  <dcterms:modified xsi:type="dcterms:W3CDTF">2025-03-11T05:41:33Z</dcterms:modified>
</cp:coreProperties>
</file>